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02"/>
  <workbookPr autoCompressPictures="0"/>
  <bookViews>
    <workbookView xWindow="1440" yWindow="180" windowWidth="23980" windowHeight="14860"/>
  </bookViews>
  <sheets>
    <sheet name="Sheet1" sheetId="1" r:id="rId1"/>
  </sheets>
  <definedNames>
    <definedName name="_xlnm.Print_Area" localSheetId="0">Sheet1!$A$1:$G$24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20" i="1"/>
  <c r="E13" i="1"/>
  <c r="C13" i="1"/>
  <c r="C17" i="1"/>
  <c r="C18" i="1"/>
  <c r="E12" i="1"/>
  <c r="C12" i="1"/>
  <c r="C11" i="1"/>
  <c r="C19" i="1"/>
  <c r="C23" i="1"/>
  <c r="C14" i="1"/>
  <c r="C22" i="1"/>
</calcChain>
</file>

<file path=xl/sharedStrings.xml><?xml version="1.0" encoding="utf-8"?>
<sst xmlns="http://schemas.openxmlformats.org/spreadsheetml/2006/main" count="40" uniqueCount="31">
  <si>
    <t>Point 1 geographic coordinates</t>
  </si>
  <si>
    <t>Point 1 coordinates in OOM</t>
  </si>
  <si>
    <t>X</t>
  </si>
  <si>
    <t>Y</t>
  </si>
  <si>
    <t>E</t>
  </si>
  <si>
    <t>N</t>
  </si>
  <si>
    <t>Point 2 coordinates in OOM</t>
  </si>
  <si>
    <t>Point 2 geographic coordinates</t>
  </si>
  <si>
    <t>Rotation</t>
  </si>
  <si>
    <t>Map distance in mm</t>
  </si>
  <si>
    <t>Map distance apart in m</t>
  </si>
  <si>
    <t>Geographic distance apart in degrees</t>
  </si>
  <si>
    <t>Geographic distance apart in m</t>
  </si>
  <si>
    <t>Map angle</t>
  </si>
  <si>
    <t>Geographic angle</t>
  </si>
  <si>
    <t>Point 1 projection coordinates</t>
  </si>
  <si>
    <t>Point 2 projection coordinates</t>
  </si>
  <si>
    <t>Scale factor</t>
  </si>
  <si>
    <t>Choose a reference point and enter its map coordinates from Open Orienteering Mapper. Also use this point in OOM's Georeference panel.</t>
  </si>
  <si>
    <t>Get the geographic coordinates of the same point from Google Maps and enter here.</t>
  </si>
  <si>
    <t>Choose a second reference point and enter its map coordinates from Open Orienteering Mapper.</t>
  </si>
  <si>
    <t>Use this as the Auxiliary Scale Factor in OOM's Georeference panel. (Say No to the question about resizing the map.)</t>
  </si>
  <si>
    <t>Map Scale</t>
  </si>
  <si>
    <t>Specify the map scale used (1:10000 default)</t>
  </si>
  <si>
    <t>Use this calculator to obtain rotation and scaling factors to adjust an orienteering map with OpenOrienteering Mapper for use with MapRun</t>
  </si>
  <si>
    <t>by Jon Glanville</t>
  </si>
  <si>
    <t>Use this angle to rotate the map in OOM OR use its negative to set Map North Declination</t>
  </si>
  <si>
    <t>Georeferencing Calculator</t>
  </si>
  <si>
    <t>Geographic distance of 1 degree in m</t>
  </si>
  <si>
    <t>These are intermediate calculations - just ignore the next 10 lines.</t>
  </si>
  <si>
    <t>Treating Earth as a sphere, just approx distance of 1 degree latitude, good enough for small scale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</si>
</sst>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h: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E699"/>
        <bgColor rgb="FF0000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3" borderId="0" xfId="0" applyNumberFormat="1" applyFill="1"/>
    <xf numFmtId="0" fontId="2" fillId="0" borderId="0" xfId="0" applyFont="1"/>
    <xf numFmtId="166" fontId="0" fillId="0" borderId="0" xfId="0" applyNumberFormat="1" applyAlignment="1">
      <alignment horizontal="right"/>
    </xf>
    <xf numFmtId="1" fontId="0" fillId="2" borderId="1" xfId="0" applyNumberFormat="1" applyFill="1" applyBorder="1" applyAlignment="1">
      <alignment horizontal="left"/>
    </xf>
    <xf numFmtId="0" fontId="6" fillId="0" borderId="0" xfId="0" applyFont="1"/>
    <xf numFmtId="164" fontId="6" fillId="4" borderId="1" xfId="0" applyNumberFormat="1" applyFont="1" applyFill="1" applyBorder="1"/>
    <xf numFmtId="164" fontId="6" fillId="4" borderId="2" xfId="0" applyNumberFormat="1" applyFont="1" applyFill="1" applyBorder="1"/>
    <xf numFmtId="165" fontId="6" fillId="4" borderId="3" xfId="0" applyNumberFormat="1" applyFont="1" applyFill="1" applyBorder="1"/>
    <xf numFmtId="165" fontId="6" fillId="4" borderId="1" xfId="0" applyNumberFormat="1" applyFont="1" applyFill="1" applyBorder="1"/>
    <xf numFmtId="164" fontId="6" fillId="0" borderId="0" xfId="0" applyNumberFormat="1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3"/>
  <sheetViews>
    <sheetView tabSelected="1" view="pageLayout" workbookViewId="0">
      <selection activeCell="G17" sqref="G17"/>
    </sheetView>
  </sheetViews>
  <sheetFormatPr baseColWidth="10" defaultColWidth="8.83203125" defaultRowHeight="14" x14ac:dyDescent="0"/>
  <cols>
    <col min="1" max="1" width="36.5" customWidth="1"/>
    <col min="3" max="3" width="11" bestFit="1" customWidth="1"/>
    <col min="5" max="5" width="9.5" bestFit="1" customWidth="1"/>
    <col min="7" max="7" width="128.1640625" customWidth="1"/>
  </cols>
  <sheetData>
    <row r="1" spans="1:7">
      <c r="A1" s="1" t="s">
        <v>27</v>
      </c>
      <c r="B1" t="s">
        <v>25</v>
      </c>
      <c r="G1" s="4" t="s">
        <v>24</v>
      </c>
    </row>
    <row r="2" spans="1:7" ht="15" thickBot="1"/>
    <row r="3" spans="1:7" ht="15" thickBot="1">
      <c r="A3" t="s">
        <v>1</v>
      </c>
      <c r="B3" s="7" t="s">
        <v>2</v>
      </c>
      <c r="C3" s="8">
        <v>-11.4</v>
      </c>
      <c r="D3" s="7" t="s">
        <v>3</v>
      </c>
      <c r="E3" s="9">
        <v>-98</v>
      </c>
      <c r="G3" s="4" t="s">
        <v>18</v>
      </c>
    </row>
    <row r="4" spans="1:7" ht="15" thickBot="1">
      <c r="A4" t="s">
        <v>0</v>
      </c>
      <c r="B4" s="7" t="s">
        <v>5</v>
      </c>
      <c r="C4" s="10">
        <v>-35.2607</v>
      </c>
      <c r="D4" s="7" t="s">
        <v>4</v>
      </c>
      <c r="E4" s="11">
        <v>149.07380000000001</v>
      </c>
      <c r="G4" s="4" t="s">
        <v>19</v>
      </c>
    </row>
    <row r="5" spans="1:7" ht="15" thickBot="1">
      <c r="B5" s="7"/>
      <c r="C5" s="12"/>
      <c r="D5" s="7"/>
      <c r="E5" s="12"/>
    </row>
    <row r="6" spans="1:7" ht="15" thickBot="1">
      <c r="A6" t="s">
        <v>6</v>
      </c>
      <c r="B6" s="7" t="s">
        <v>2</v>
      </c>
      <c r="C6" s="8">
        <v>108</v>
      </c>
      <c r="D6" s="7" t="s">
        <v>3</v>
      </c>
      <c r="E6" s="8">
        <v>97.8</v>
      </c>
      <c r="G6" s="4" t="s">
        <v>20</v>
      </c>
    </row>
    <row r="7" spans="1:7" ht="15" thickBot="1">
      <c r="A7" t="s">
        <v>7</v>
      </c>
      <c r="B7" s="7" t="s">
        <v>5</v>
      </c>
      <c r="C7" s="10">
        <v>-35.245829999999998</v>
      </c>
      <c r="D7" s="7" t="s">
        <v>4</v>
      </c>
      <c r="E7" s="10">
        <v>149.09145000000001</v>
      </c>
      <c r="G7" s="4" t="s">
        <v>19</v>
      </c>
    </row>
    <row r="8" spans="1:7" ht="15" thickBot="1">
      <c r="C8" s="2"/>
      <c r="E8" s="2"/>
      <c r="G8" s="4"/>
    </row>
    <row r="9" spans="1:7" ht="15" thickBot="1">
      <c r="A9" t="s">
        <v>22</v>
      </c>
      <c r="B9" s="5">
        <v>4.1666666666666664E-2</v>
      </c>
      <c r="C9" s="6">
        <v>10000</v>
      </c>
      <c r="E9" s="2"/>
      <c r="G9" s="4" t="s">
        <v>23</v>
      </c>
    </row>
    <row r="10" spans="1:7">
      <c r="C10" s="2"/>
      <c r="E10" s="2"/>
    </row>
    <row r="11" spans="1:7">
      <c r="A11" t="s">
        <v>13</v>
      </c>
      <c r="C11" s="2">
        <f>ATAN((E6-E3)/(C6-C3))*180/PI()</f>
        <v>58.624913798599664</v>
      </c>
      <c r="E11" s="2"/>
      <c r="G11" s="4" t="s">
        <v>29</v>
      </c>
    </row>
    <row r="12" spans="1:7">
      <c r="A12" t="s">
        <v>15</v>
      </c>
      <c r="B12" t="s">
        <v>2</v>
      </c>
      <c r="C12" s="2">
        <f>E4*PI()/180 + PI()</f>
        <v>5.743421292049316</v>
      </c>
      <c r="D12" t="s">
        <v>3</v>
      </c>
      <c r="E12" s="2">
        <f>PI()-LN(TAN(PI()/4-C4*PI()/360))</f>
        <v>2.4831925733649673</v>
      </c>
    </row>
    <row r="13" spans="1:7">
      <c r="A13" t="s">
        <v>16</v>
      </c>
      <c r="B13" t="s">
        <v>2</v>
      </c>
      <c r="C13" s="2">
        <f>E7*PI()/180 + PI()</f>
        <v>5.7437293426622933</v>
      </c>
      <c r="D13" t="s">
        <v>3</v>
      </c>
      <c r="E13" s="2">
        <f>PI()-LN(TAN(PI()/4-C7*PI()/360))</f>
        <v>2.4835103883383844</v>
      </c>
    </row>
    <row r="14" spans="1:7">
      <c r="A14" t="s">
        <v>14</v>
      </c>
      <c r="C14" s="2">
        <f>ATAN((E13-E12)/(C13-C12))*180/PI()</f>
        <v>45.893820127737207</v>
      </c>
    </row>
    <row r="15" spans="1:7">
      <c r="C15" s="2"/>
    </row>
    <row r="16" spans="1:7">
      <c r="A16" t="s">
        <v>28</v>
      </c>
      <c r="C16" s="2">
        <f>6371000*PI()/180</f>
        <v>111194.92664455873</v>
      </c>
      <c r="G16" t="s">
        <v>30</v>
      </c>
    </row>
    <row r="17" spans="1:7">
      <c r="A17" t="s">
        <v>9</v>
      </c>
      <c r="C17" s="2">
        <f>SQRT(POWER(C6-C3,2)+POWER(E6-E3,2))</f>
        <v>229.3338178289456</v>
      </c>
    </row>
    <row r="18" spans="1:7">
      <c r="A18" t="s">
        <v>10</v>
      </c>
      <c r="C18" s="2">
        <f>(C9/1000)*C17</f>
        <v>2293.3381782894558</v>
      </c>
    </row>
    <row r="19" spans="1:7">
      <c r="A19" t="s">
        <v>11</v>
      </c>
      <c r="C19" s="2">
        <f>SQRT(POWER(C7-C4,2)+POWER((E7-E4)*COS((C7+C4)*PI()/360),2))</f>
        <v>2.0708828780019686E-2</v>
      </c>
    </row>
    <row r="20" spans="1:7">
      <c r="A20" t="s">
        <v>12</v>
      </c>
      <c r="C20" s="2">
        <f>C16*C19</f>
        <v>2302.7166970890157</v>
      </c>
    </row>
    <row r="21" spans="1:7">
      <c r="C21" s="2"/>
    </row>
    <row r="22" spans="1:7">
      <c r="A22" t="s">
        <v>8</v>
      </c>
      <c r="C22" s="3">
        <f>C14-C11</f>
        <v>-12.731093670862457</v>
      </c>
      <c r="G22" s="4" t="s">
        <v>26</v>
      </c>
    </row>
    <row r="23" spans="1:7">
      <c r="A23" t="s">
        <v>17</v>
      </c>
      <c r="C23" s="3">
        <f>C20/C18</f>
        <v>1.0040894617672806</v>
      </c>
      <c r="G23" s="4" t="s">
        <v>21</v>
      </c>
    </row>
  </sheetData>
  <phoneticPr fontId="3" type="noConversion"/>
  <pageMargins left="0.70000000000000007" right="0.70000000000000007" top="0.75000000000000011" bottom="0.75000000000000011" header="0.30000000000000004" footer="0.30000000000000004"/>
  <pageSetup paperSize="9" scale="59" orientation="landscape" horizontalDpi="4294967293" verticalDpi="4294967293"/>
  <headerFooter>
    <oddHeader>&amp;CGeoreferencing Calculator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Glanville</dc:creator>
  <cp:lastModifiedBy>Lawrie Brown</cp:lastModifiedBy>
  <cp:lastPrinted>2021-06-27T10:10:56Z</cp:lastPrinted>
  <dcterms:created xsi:type="dcterms:W3CDTF">2020-04-12T23:17:56Z</dcterms:created>
  <dcterms:modified xsi:type="dcterms:W3CDTF">2021-06-27T10:25:44Z</dcterms:modified>
</cp:coreProperties>
</file>